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ul2\Desktop\"/>
    </mc:Choice>
  </mc:AlternateContent>
  <xr:revisionPtr revIDLastSave="0" documentId="13_ncr:1_{A6CBA7F6-3DE7-4086-815A-3258F96AEE2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Escrutin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P2" i="1"/>
  <c r="N10" i="1" l="1"/>
  <c r="N6" i="1"/>
  <c r="N5" i="1"/>
  <c r="O5" i="1" s="1"/>
  <c r="N9" i="1"/>
  <c r="N7" i="1"/>
  <c r="N8" i="1"/>
  <c r="O7" i="1" l="1"/>
  <c r="O10" i="1"/>
  <c r="M23" i="1" l="1"/>
  <c r="N23" i="1" s="1"/>
  <c r="O6" i="1"/>
  <c r="O9" i="1"/>
  <c r="M20" i="1"/>
  <c r="O8" i="1"/>
  <c r="M19" i="1" l="1"/>
  <c r="N19" i="1" s="1"/>
  <c r="M21" i="1"/>
  <c r="M22" i="1"/>
  <c r="N22" i="1" s="1"/>
  <c r="N20" i="1"/>
  <c r="M18" i="1"/>
  <c r="N21" i="1" l="1"/>
  <c r="M2" i="1"/>
  <c r="N18" i="1"/>
  <c r="L15" i="1" l="1"/>
  <c r="L19" i="1" s="1"/>
  <c r="M6" i="1" s="1"/>
  <c r="P6" i="1" s="1"/>
  <c r="L14" i="1"/>
  <c r="L22" i="1" l="1"/>
  <c r="M9" i="1" s="1"/>
  <c r="P9" i="1" s="1"/>
  <c r="L20" i="1"/>
  <c r="L23" i="1"/>
  <c r="M10" i="1" s="1"/>
  <c r="P10" i="1" s="1"/>
  <c r="L21" i="1"/>
  <c r="M8" i="1" s="1"/>
  <c r="P8" i="1" s="1"/>
  <c r="L13" i="1"/>
  <c r="L18" i="1"/>
  <c r="Q6" i="1"/>
  <c r="M5" i="1" l="1"/>
  <c r="P5" i="1" s="1"/>
  <c r="M7" i="1"/>
  <c r="P7" i="1" s="1"/>
  <c r="Q10" i="1"/>
  <c r="Q9" i="1"/>
  <c r="Q7" i="1"/>
  <c r="Q8" i="1"/>
  <c r="Q5" i="1" l="1"/>
  <c r="P11" i="1"/>
</calcChain>
</file>

<file path=xl/sharedStrings.xml><?xml version="1.0" encoding="utf-8"?>
<sst xmlns="http://schemas.openxmlformats.org/spreadsheetml/2006/main" count="32" uniqueCount="26">
  <si>
    <t>UGT</t>
  </si>
  <si>
    <t>USOC</t>
  </si>
  <si>
    <t>CCOO</t>
  </si>
  <si>
    <t>SINDI.CAT</t>
  </si>
  <si>
    <t>CGT</t>
  </si>
  <si>
    <t>VOTOS</t>
  </si>
  <si>
    <t>DELEGADOS</t>
  </si>
  <si>
    <t xml:space="preserve">VOTOS </t>
  </si>
  <si>
    <t>PORCENTAJE</t>
  </si>
  <si>
    <t>SITAC</t>
  </si>
  <si>
    <t>VOTOS VALIDOS</t>
  </si>
  <si>
    <t>Candidaturas</t>
  </si>
  <si>
    <t>VOTOS POR DELEGADO</t>
  </si>
  <si>
    <t>Valor Votos</t>
  </si>
  <si>
    <t>Validez</t>
  </si>
  <si>
    <t>Nº CANDIDATOS</t>
  </si>
  <si>
    <t>LOLS</t>
  </si>
  <si>
    <t>Nº PLANTILLA</t>
  </si>
  <si>
    <t>MAX. LOLS</t>
  </si>
  <si>
    <t>VOTOS EN BLANCO</t>
  </si>
  <si>
    <t>VOTOS REPRESENTACIÓN S.(5%)</t>
  </si>
  <si>
    <t>VOTOS VALIDOS (DELEGADOS)</t>
  </si>
  <si>
    <t>© SEVILLANO 2025</t>
  </si>
  <si>
    <t xml:space="preserve">Nº DELEGADOS </t>
  </si>
  <si>
    <t>POSICIÓN</t>
  </si>
  <si>
    <t>VOTOS NULOS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</si>
</sst>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cmeFont"/>
    </font>
    <font>
      <sz val="16"/>
      <color theme="1"/>
      <name val="Calibri"/>
      <family val="2"/>
      <scheme val="minor"/>
    </font>
    <font>
      <sz val="11"/>
      <color theme="3" tint="-0.249977111117893"/>
      <name val="AcmeFont"/>
    </font>
    <font>
      <sz val="14"/>
      <color theme="3" tint="-0.249977111117893"/>
      <name val="AcmeFont"/>
    </font>
    <font>
      <b/>
      <sz val="16"/>
      <color theme="1"/>
      <name val="Adobe Fan Heiti Std B"/>
    </font>
    <font>
      <b/>
      <sz val="16"/>
      <color theme="1"/>
      <name val="Adobe Fan Heiti Std B"/>
      <family val="2"/>
      <charset val="128"/>
    </font>
    <font>
      <b/>
      <sz val="18"/>
      <color theme="1"/>
      <name val="Calibri"/>
      <family val="2"/>
      <scheme val="minor"/>
    </font>
    <font>
      <b/>
      <sz val="16"/>
      <color theme="3" tint="-0.249977111117893"/>
      <name val="AcmeFont"/>
    </font>
    <font>
      <b/>
      <sz val="14"/>
      <color theme="3" tint="-0.249977111117893"/>
      <name val="AcmeFont"/>
    </font>
    <font>
      <b/>
      <sz val="11"/>
      <color theme="1"/>
      <name val="20 db"/>
      <family val="3"/>
    </font>
    <font>
      <b/>
      <sz val="10"/>
      <color theme="3" tint="-0.249977111117893"/>
      <name val="AcmeFont"/>
    </font>
    <font>
      <b/>
      <sz val="14"/>
      <color theme="1"/>
      <name val="Arial Black"/>
      <family val="2"/>
    </font>
    <font>
      <b/>
      <sz val="14"/>
      <color theme="5" tint="-0.499984740745262"/>
      <name val="Arial Black"/>
      <family val="2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rial Black"/>
      <family val="2"/>
    </font>
    <font>
      <b/>
      <sz val="14"/>
      <color theme="1"/>
      <name val="20 db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12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" fontId="9" fillId="3" borderId="1" xfId="1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6" fillId="3" borderId="1" xfId="0" applyFont="1" applyFill="1" applyBorder="1"/>
    <xf numFmtId="166" fontId="6" fillId="3" borderId="1" xfId="1" applyNumberFormat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/>
    </xf>
    <xf numFmtId="1" fontId="6" fillId="3" borderId="1" xfId="1" applyNumberFormat="1" applyFont="1" applyFill="1" applyBorder="1" applyAlignment="1">
      <alignment horizontal="left"/>
    </xf>
    <xf numFmtId="0" fontId="6" fillId="6" borderId="1" xfId="0" applyFont="1" applyFill="1" applyBorder="1"/>
    <xf numFmtId="166" fontId="6" fillId="6" borderId="1" xfId="1" applyNumberFormat="1" applyFont="1" applyFill="1" applyBorder="1" applyAlignment="1">
      <alignment horizontal="center" vertical="center"/>
    </xf>
    <xf numFmtId="1" fontId="6" fillId="6" borderId="1" xfId="1" applyNumberFormat="1" applyFont="1" applyFill="1" applyBorder="1" applyAlignment="1">
      <alignment horizontal="center"/>
    </xf>
    <xf numFmtId="1" fontId="6" fillId="6" borderId="1" xfId="1" applyNumberFormat="1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2" fontId="10" fillId="4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vertical="center"/>
    </xf>
    <xf numFmtId="1" fontId="11" fillId="4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/>
    <xf numFmtId="0" fontId="12" fillId="8" borderId="2" xfId="0" applyFont="1" applyFill="1" applyBorder="1"/>
    <xf numFmtId="0" fontId="12" fillId="9" borderId="2" xfId="0" applyFont="1" applyFill="1" applyBorder="1"/>
    <xf numFmtId="0" fontId="4" fillId="0" borderId="0" xfId="0" applyFont="1" applyBorder="1"/>
    <xf numFmtId="0" fontId="0" fillId="10" borderId="0" xfId="0" applyFill="1"/>
    <xf numFmtId="0" fontId="12" fillId="8" borderId="3" xfId="0" applyFont="1" applyFill="1" applyBorder="1"/>
    <xf numFmtId="0" fontId="12" fillId="9" borderId="5" xfId="0" applyFont="1" applyFill="1" applyBorder="1"/>
    <xf numFmtId="0" fontId="12" fillId="9" borderId="0" xfId="0" applyFont="1" applyFill="1" applyBorder="1"/>
    <xf numFmtId="0" fontId="16" fillId="10" borderId="0" xfId="0" applyFont="1" applyFill="1" applyBorder="1"/>
    <xf numFmtId="0" fontId="14" fillId="10" borderId="0" xfId="0" applyFont="1" applyFill="1" applyBorder="1" applyAlignment="1">
      <alignment horizontal="center"/>
    </xf>
    <xf numFmtId="166" fontId="14" fillId="10" borderId="0" xfId="0" applyNumberFormat="1" applyFont="1" applyFill="1" applyBorder="1" applyAlignment="1">
      <alignment horizontal="center"/>
    </xf>
    <xf numFmtId="0" fontId="14" fillId="10" borderId="0" xfId="0" applyNumberFormat="1" applyFont="1" applyFill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0" fontId="2" fillId="0" borderId="6" xfId="0" applyFont="1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166" fontId="15" fillId="0" borderId="1" xfId="1" applyNumberFormat="1" applyFont="1" applyBorder="1" applyAlignment="1">
      <alignment horizontal="center"/>
    </xf>
    <xf numFmtId="164" fontId="15" fillId="0" borderId="1" xfId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6" fontId="15" fillId="0" borderId="1" xfId="1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5" fillId="11" borderId="1" xfId="0" applyFont="1" applyFill="1" applyBorder="1" applyAlignment="1" applyProtection="1">
      <alignment horizontal="center"/>
      <protection locked="0" hidden="1"/>
    </xf>
    <xf numFmtId="0" fontId="8" fillId="11" borderId="1" xfId="0" applyNumberFormat="1" applyFont="1" applyFill="1" applyBorder="1" applyAlignment="1" applyProtection="1">
      <alignment horizontal="center" vertical="center"/>
      <protection locked="0" hidden="1"/>
    </xf>
    <xf numFmtId="0" fontId="7" fillId="11" borderId="1" xfId="0" applyFont="1" applyFill="1" applyBorder="1" applyAlignment="1" applyProtection="1">
      <alignment horizontal="center" vertical="center"/>
      <protection locked="0" hidden="1"/>
    </xf>
    <xf numFmtId="0" fontId="9" fillId="11" borderId="1" xfId="0" applyFont="1" applyFill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numFmt numFmtId="166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Arial Black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4" tint="0.79998168889431442"/>
        </patternFill>
      </fill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14"/>
        <color theme="1"/>
        <name val="20 db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_tradnl"/>
              <a:t>ESCRUTINIO</a:t>
            </a:r>
            <a:r>
              <a:rPr lang="es-ES_tradnl" baseline="0"/>
              <a:t> MESA ELECTORAL </a:t>
            </a:r>
          </a:p>
        </c:rich>
      </c:tx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title>
    <c:autoTitleDeleted val="0"/>
    <c:plotArea>
      <c:layout>
        <c:manualLayout>
          <c:layoutTarget val="inner"/>
          <c:xMode val="edge"/>
          <c:yMode val="edge"/>
          <c:x val="1.4414413670766124E-2"/>
          <c:y val="0.12739036891533304"/>
          <c:w val="0.97117117265846775"/>
          <c:h val="0.81543540959910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Escrutinio!$L$4</c:f>
              <c:strCache>
                <c:ptCount val="1"/>
                <c:pt idx="0">
                  <c:v>VOTOS</c:v>
                </c:pt>
              </c:strCache>
            </c:strRef>
          </c:tx>
          <c:invertIfNegative val="0"/>
          <c:dLbls>
            <c:spPr>
              <a:noFill/>
              <a:scene3d>
                <a:camera prst="orthographicFront"/>
                <a:lightRig rig="threePt" dir="t"/>
              </a:scene3d>
              <a:sp3d prstMaterial="matte"/>
            </c:spPr>
            <c:txPr>
              <a:bodyPr/>
              <a:lstStyle/>
              <a:p>
                <a:pPr>
                  <a:defRPr sz="1800">
                    <a:latin typeface="Adobe Gothic Std B" pitchFamily="34" charset="-128"/>
                    <a:ea typeface="Adobe Gothic Std B" pitchFamily="34" charset="-128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Escrutinio!$K$5:$K$10</c:f>
              <c:strCache>
                <c:ptCount val="6"/>
                <c:pt idx="0">
                  <c:v>SINDI.CAT</c:v>
                </c:pt>
                <c:pt idx="1">
                  <c:v>UGT</c:v>
                </c:pt>
                <c:pt idx="2">
                  <c:v>USOC</c:v>
                </c:pt>
                <c:pt idx="3">
                  <c:v>CCOO</c:v>
                </c:pt>
                <c:pt idx="4">
                  <c:v>SITAC</c:v>
                </c:pt>
                <c:pt idx="5">
                  <c:v>CGT</c:v>
                </c:pt>
              </c:strCache>
            </c:strRef>
          </c:cat>
          <c:val>
            <c:numRef>
              <c:f>Escrutinio!$L$5:$L$10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2B4-42CA-A16C-0007FE77A38E}"/>
            </c:ext>
          </c:extLst>
        </c:ser>
        <c:ser>
          <c:idx val="1"/>
          <c:order val="1"/>
          <c:tx>
            <c:strRef>
              <c:f>Escrutinio!$M$4</c:f>
              <c:strCache>
                <c:ptCount val="1"/>
                <c:pt idx="0">
                  <c:v>DELEGADOS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Escrutinio!$K$5:$K$10</c:f>
              <c:strCache>
                <c:ptCount val="6"/>
                <c:pt idx="0">
                  <c:v>SINDI.CAT</c:v>
                </c:pt>
                <c:pt idx="1">
                  <c:v>UGT</c:v>
                </c:pt>
                <c:pt idx="2">
                  <c:v>USOC</c:v>
                </c:pt>
                <c:pt idx="3">
                  <c:v>CCOO</c:v>
                </c:pt>
                <c:pt idx="4">
                  <c:v>SITAC</c:v>
                </c:pt>
                <c:pt idx="5">
                  <c:v>CGT</c:v>
                </c:pt>
              </c:strCache>
            </c:strRef>
          </c:cat>
          <c:val>
            <c:numRef>
              <c:f>Escrutinio!$M$5:$M$10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4-42CA-A16C-0007FE77A38E}"/>
            </c:ext>
          </c:extLst>
        </c:ser>
        <c:ser>
          <c:idx val="2"/>
          <c:order val="2"/>
          <c:tx>
            <c:strRef>
              <c:f>Escrutinio!$N$4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Adobe Gothic Std B" pitchFamily="34" charset="-128"/>
                    <a:ea typeface="Adobe Gothic Std B" pitchFamily="34" charset="-128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Escrutinio!$K$5:$K$10</c:f>
              <c:strCache>
                <c:ptCount val="6"/>
                <c:pt idx="0">
                  <c:v>SINDI.CAT</c:v>
                </c:pt>
                <c:pt idx="1">
                  <c:v>UGT</c:v>
                </c:pt>
                <c:pt idx="2">
                  <c:v>USOC</c:v>
                </c:pt>
                <c:pt idx="3">
                  <c:v>CCOO</c:v>
                </c:pt>
                <c:pt idx="4">
                  <c:v>SITAC</c:v>
                </c:pt>
                <c:pt idx="5">
                  <c:v>CGT</c:v>
                </c:pt>
              </c:strCache>
            </c:strRef>
          </c:cat>
          <c:val>
            <c:numRef>
              <c:f>Escrutinio!$N$5:$N$10</c:f>
              <c:numCache>
                <c:formatCode>_-* #,##0.00\ _€_-;\-* #,##0.00\ _€_-;_-* "-"??\ _€_-;_-@_-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B4-42CA-A16C-0007FE77A38E}"/>
            </c:ext>
          </c:extLst>
        </c:ser>
        <c:ser>
          <c:idx val="3"/>
          <c:order val="3"/>
          <c:tx>
            <c:strRef>
              <c:f>Escrutinio!$O$4</c:f>
              <c:strCache>
                <c:ptCount val="1"/>
                <c:pt idx="0">
                  <c:v>LOLS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Escrutinio!$K$5:$K$10</c:f>
              <c:strCache>
                <c:ptCount val="6"/>
                <c:pt idx="0">
                  <c:v>SINDI.CAT</c:v>
                </c:pt>
                <c:pt idx="1">
                  <c:v>UGT</c:v>
                </c:pt>
                <c:pt idx="2">
                  <c:v>USOC</c:v>
                </c:pt>
                <c:pt idx="3">
                  <c:v>CCOO</c:v>
                </c:pt>
                <c:pt idx="4">
                  <c:v>SITAC</c:v>
                </c:pt>
                <c:pt idx="5">
                  <c:v>CGT</c:v>
                </c:pt>
              </c:strCache>
            </c:strRef>
          </c:cat>
          <c:val>
            <c:numRef>
              <c:f>Escrutinio!$O$5:$O$10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6-408A-A978-3726D7FCBCAE}"/>
            </c:ext>
          </c:extLst>
        </c:ser>
        <c:ser>
          <c:idx val="4"/>
          <c:order val="4"/>
          <c:tx>
            <c:strRef>
              <c:f>Escrutinio!$P$4</c:f>
              <c:strCache>
                <c:ptCount val="1"/>
                <c:pt idx="0">
                  <c:v>Nº DELEGADOS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Escrutinio!$K$5:$K$10</c:f>
              <c:strCache>
                <c:ptCount val="6"/>
                <c:pt idx="0">
                  <c:v>SINDI.CAT</c:v>
                </c:pt>
                <c:pt idx="1">
                  <c:v>UGT</c:v>
                </c:pt>
                <c:pt idx="2">
                  <c:v>USOC</c:v>
                </c:pt>
                <c:pt idx="3">
                  <c:v>CCOO</c:v>
                </c:pt>
                <c:pt idx="4">
                  <c:v>SITAC</c:v>
                </c:pt>
                <c:pt idx="5">
                  <c:v>CGT</c:v>
                </c:pt>
              </c:strCache>
            </c:strRef>
          </c:cat>
          <c:val>
            <c:numRef>
              <c:f>Escrutinio!$P$5:$P$10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1-477E-8C33-C44624A4BF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5595392"/>
        <c:axId val="145960960"/>
      </c:barChart>
      <c:catAx>
        <c:axId val="165595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  <a:effectLst>
            <a:outerShdw blurRad="50800" dist="50800" dir="5400000" algn="ctr" rotWithShape="0">
              <a:srgbClr val="000000"/>
            </a:outerShdw>
          </a:effectLst>
        </c:spPr>
        <c:txPr>
          <a:bodyPr/>
          <a:lstStyle/>
          <a:p>
            <a:pPr>
              <a:defRPr sz="1600">
                <a:latin typeface="Acknowledgement" panose="02000603000000000000" pitchFamily="2" charset="0"/>
              </a:defRPr>
            </a:pPr>
            <a:endParaRPr lang="es-ES"/>
          </a:p>
        </c:txPr>
        <c:crossAx val="145960960"/>
        <c:crosses val="autoZero"/>
        <c:auto val="1"/>
        <c:lblAlgn val="ctr"/>
        <c:lblOffset val="100"/>
        <c:noMultiLvlLbl val="0"/>
      </c:catAx>
      <c:valAx>
        <c:axId val="145960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59539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44000"/>
          </a:blip>
          <a:srcRect/>
          <a:stretch>
            <a:fillRect/>
          </a:stretch>
        </a:blipFill>
        <a:scene3d>
          <a:camera prst="orthographicFront"/>
          <a:lightRig rig="threePt" dir="t"/>
        </a:scene3d>
        <a:sp3d prstMaterial="dkEdge"/>
      </c:spPr>
    </c:plotArea>
    <c:legend>
      <c:legendPos val="t"/>
      <c:layout>
        <c:manualLayout>
          <c:xMode val="edge"/>
          <c:yMode val="edge"/>
          <c:x val="2.6208024855938407E-2"/>
          <c:y val="6.0959482351978587E-2"/>
          <c:w val="0.95937756147329545"/>
          <c:h val="5.4024714064026667E-2"/>
        </c:manualLayout>
      </c:layout>
      <c:overlay val="0"/>
      <c:spPr>
        <a:noFill/>
      </c:spPr>
      <c:txPr>
        <a:bodyPr/>
        <a:lstStyle/>
        <a:p>
          <a:pPr>
            <a:defRPr sz="1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9</xdr:col>
      <xdr:colOff>1404938</xdr:colOff>
      <xdr:row>26</xdr:row>
      <xdr:rowOff>130970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32</xdr:row>
          <xdr:rowOff>57150</xdr:rowOff>
        </xdr:from>
        <xdr:to>
          <xdr:col>7</xdr:col>
          <xdr:colOff>1409700</xdr:colOff>
          <xdr:row>45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4:Q11" totalsRowCount="1" headerRowDxfId="18" dataDxfId="16" totalsRowDxfId="14" headerRowBorderDxfId="17" tableBorderDxfId="15">
  <tableColumns count="7">
    <tableColumn id="1" xr3:uid="{00000000-0010-0000-0000-000001000000}" name="Candidaturas" dataDxfId="13" totalsRowDxfId="6"/>
    <tableColumn id="2" xr3:uid="{00000000-0010-0000-0000-000002000000}" name="VOTOS" dataDxfId="12" totalsRowDxfId="5"/>
    <tableColumn id="3" xr3:uid="{00000000-0010-0000-0000-000003000000}" name="DELEGADOS" dataDxfId="11" totalsRowDxfId="4">
      <calculatedColumnFormula>IF(M18=0,"NO",L18)</calculatedColumnFormula>
    </tableColumn>
    <tableColumn id="4" xr3:uid="{00000000-0010-0000-0000-000004000000}" name="PORCENTAJE" dataDxfId="10" totalsRowDxfId="3">
      <calculatedColumnFormula>L5*100/#REF!</calculatedColumnFormula>
    </tableColumn>
    <tableColumn id="5" xr3:uid="{00000000-0010-0000-0000-000005000000}" name="LOLS" dataDxfId="9" totalsRowDxfId="2">
      <calculatedColumnFormula>IF(Tabla1[[#This Row],[PORCENTAJE]]&lt;5,0,IF(Tabla1[[#This Row],[PORCENTAJE]]&lt;10,1,P1))</calculatedColumnFormula>
    </tableColumn>
    <tableColumn id="6" xr3:uid="{00000000-0010-0000-0000-000006000000}" name="Nº DELEGADOS " totalsRowFunction="custom" dataDxfId="8" totalsRowDxfId="1">
      <calculatedColumnFormula>IF(M5="NO",0,IF(Tabla1[[#This Row],[VOTOS]]&lt;=0,0,ROUND(Tabla1[[#This Row],[DELEGADOS]],1)))</calculatedColumnFormula>
      <totalsRowFormula>SUM(Tabla1[[Nº DELEGADOS ]])</totalsRowFormula>
    </tableColumn>
    <tableColumn id="7" xr3:uid="{00000000-0010-0000-0000-000007000000}" name="POSICIÓN" dataDxfId="7" totalsRowDxfId="0">
      <calculatedColumnFormula>IF(Tabla1[[#This Row],[DELEGADOS]]="NO",0,_xlfn.RANK.EQ(Tabla1[[#This Row],[VOTOS]],Tabla1[VOTOS],0))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Solsticio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34"/>
  <sheetViews>
    <sheetView showGridLines="0" tabSelected="1" zoomScale="80" zoomScaleNormal="80" workbookViewId="0">
      <selection activeCell="K10" sqref="K10"/>
    </sheetView>
  </sheetViews>
  <sheetFormatPr baseColWidth="10" defaultRowHeight="15"/>
  <cols>
    <col min="1" max="1" width="18.7109375" customWidth="1"/>
    <col min="3" max="3" width="12.28515625" customWidth="1"/>
    <col min="4" max="4" width="17.42578125" customWidth="1"/>
    <col min="5" max="5" width="22" customWidth="1"/>
    <col min="6" max="6" width="19.140625" customWidth="1"/>
    <col min="8" max="8" width="24.28515625" customWidth="1"/>
    <col min="9" max="9" width="6.28515625" customWidth="1"/>
    <col min="10" max="10" width="23.5703125" customWidth="1"/>
    <col min="11" max="11" width="31.140625" customWidth="1"/>
    <col min="12" max="12" width="17.28515625" customWidth="1"/>
    <col min="13" max="13" width="15.28515625" customWidth="1"/>
    <col min="14" max="14" width="17" customWidth="1"/>
    <col min="15" max="15" width="14" customWidth="1"/>
    <col min="16" max="16" width="17.140625" customWidth="1"/>
    <col min="17" max="17" width="14.85546875" customWidth="1"/>
  </cols>
  <sheetData>
    <row r="1" spans="6:17">
      <c r="K1" s="6" t="s">
        <v>19</v>
      </c>
      <c r="L1" s="7" t="s">
        <v>15</v>
      </c>
      <c r="M1" s="7" t="s">
        <v>10</v>
      </c>
      <c r="N1" s="7" t="s">
        <v>7</v>
      </c>
      <c r="O1" s="7" t="s">
        <v>17</v>
      </c>
      <c r="P1" s="7" t="s">
        <v>18</v>
      </c>
      <c r="Q1" s="56" t="s">
        <v>25</v>
      </c>
    </row>
    <row r="2" spans="6:17" ht="23.25">
      <c r="K2" s="51"/>
      <c r="L2" s="52"/>
      <c r="M2" s="8">
        <f>M18+M19+M20+M21+M22+M23</f>
        <v>0</v>
      </c>
      <c r="N2" s="9">
        <f>L5+L6+L7+L8+L9+L10+K2+Q2</f>
        <v>0</v>
      </c>
      <c r="O2" s="53"/>
      <c r="P2" s="10">
        <f>IF(O2&gt;750,IF(O2&gt;2000,IF(O2&gt;5000,4,3),2),1)</f>
        <v>1</v>
      </c>
      <c r="Q2" s="53"/>
    </row>
    <row r="4" spans="6:17" ht="18.75">
      <c r="K4" s="39" t="s">
        <v>11</v>
      </c>
      <c r="L4" s="40" t="s">
        <v>5</v>
      </c>
      <c r="M4" s="40" t="s">
        <v>6</v>
      </c>
      <c r="N4" s="40" t="s">
        <v>8</v>
      </c>
      <c r="O4" s="40" t="s">
        <v>16</v>
      </c>
      <c r="P4" s="41" t="s">
        <v>23</v>
      </c>
      <c r="Q4" s="42" t="s">
        <v>24</v>
      </c>
    </row>
    <row r="5" spans="6:17" ht="22.5">
      <c r="K5" s="54" t="s">
        <v>3</v>
      </c>
      <c r="L5" s="50"/>
      <c r="M5" s="43" t="str">
        <f>IF(M18=0,"NO",L18)</f>
        <v>NO</v>
      </c>
      <c r="N5" s="44">
        <f>IF(L5=0,0,L5*100/(N2))</f>
        <v>0</v>
      </c>
      <c r="O5" s="45">
        <f>IF(Tabla1[[#This Row],[PORCENTAJE]]&lt;5,0,IF(Tabla1[[#This Row],[PORCENTAJE]]&lt;10,1,P2))</f>
        <v>0</v>
      </c>
      <c r="P5" s="46">
        <f>IF(M5="NO",0,IF(Tabla1[[#This Row],[VOTOS]]&lt;=0,0,ROUND(Tabla1[[#This Row],[DELEGADOS]],1)))</f>
        <v>0</v>
      </c>
      <c r="Q5" s="47">
        <f>IF(Tabla1[[#This Row],[DELEGADOS]]="NO",0,_xlfn.RANK.EQ(Tabla1[[#This Row],[VOTOS]],Tabla1[VOTOS],0))</f>
        <v>0</v>
      </c>
    </row>
    <row r="6" spans="6:17" ht="22.5">
      <c r="K6" s="54" t="s">
        <v>0</v>
      </c>
      <c r="L6" s="50"/>
      <c r="M6" s="43" t="str">
        <f t="shared" ref="M6:M10" si="0">IF(M19=0,"NO",L19)</f>
        <v>NO</v>
      </c>
      <c r="N6" s="44">
        <f>IF(L6=0,0,L6*100/(N2))</f>
        <v>0</v>
      </c>
      <c r="O6" s="45">
        <f>IF(Tabla1[[#This Row],[PORCENTAJE]]&lt;5,0,IF(Tabla1[[#This Row],[PORCENTAJE]]&lt;10,1,P2))</f>
        <v>0</v>
      </c>
      <c r="P6" s="46">
        <f>IF(M6="NO",0,IF(Tabla1[[#This Row],[VOTOS]]&lt;=0,0,ROUND(Tabla1[[#This Row],[DELEGADOS]],1)))</f>
        <v>0</v>
      </c>
      <c r="Q6" s="47">
        <f>IF(Tabla1[[#This Row],[DELEGADOS]]="NO",0,_xlfn.RANK.EQ(Tabla1[[#This Row],[VOTOS]],Tabla1[VOTOS],0))</f>
        <v>0</v>
      </c>
    </row>
    <row r="7" spans="6:17" ht="22.5">
      <c r="K7" s="54" t="s">
        <v>1</v>
      </c>
      <c r="L7" s="50"/>
      <c r="M7" s="43" t="str">
        <f>IF(M20=0,"NO",L20)</f>
        <v>NO</v>
      </c>
      <c r="N7" s="44">
        <f>IF(L7=0,0,L7*100/(N2))</f>
        <v>0</v>
      </c>
      <c r="O7" s="45">
        <f>IF(Tabla1[[#This Row],[PORCENTAJE]]&lt;5,0,IF(Tabla1[[#This Row],[PORCENTAJE]]&lt;10,1,P2))</f>
        <v>0</v>
      </c>
      <c r="P7" s="46">
        <f>IF(M7="NO",0,IF(Tabla1[[#This Row],[VOTOS]]&lt;=0,0,ROUND(Tabla1[[#This Row],[DELEGADOS]],1)))</f>
        <v>0</v>
      </c>
      <c r="Q7" s="47">
        <f>IF(Tabla1[[#This Row],[DELEGADOS]]="NO",0,_xlfn.RANK.EQ(Tabla1[[#This Row],[VOTOS]],Tabla1[VOTOS],0))</f>
        <v>0</v>
      </c>
    </row>
    <row r="8" spans="6:17" ht="22.5">
      <c r="K8" s="54" t="s">
        <v>2</v>
      </c>
      <c r="L8" s="50"/>
      <c r="M8" s="43" t="str">
        <f>IF(M21=0,"NO",L21)</f>
        <v>NO</v>
      </c>
      <c r="N8" s="44">
        <f>IF(L8=0,0,L8*100/(N2))</f>
        <v>0</v>
      </c>
      <c r="O8" s="45">
        <f>IF(Tabla1[[#This Row],[PORCENTAJE]]&lt;5,0,IF(Tabla1[[#This Row],[PORCENTAJE]]&lt;10,1,P2))</f>
        <v>0</v>
      </c>
      <c r="P8" s="46">
        <f>IF(M8="NO",0,IF(Tabla1[[#This Row],[VOTOS]]&lt;=0,0,ROUND(Tabla1[[#This Row],[DELEGADOS]],1)))</f>
        <v>0</v>
      </c>
      <c r="Q8" s="47">
        <f>IF(Tabla1[[#This Row],[DELEGADOS]]="NO",0,_xlfn.RANK.EQ(Tabla1[[#This Row],[VOTOS]],Tabla1[VOTOS],0))</f>
        <v>0</v>
      </c>
    </row>
    <row r="9" spans="6:17" ht="22.5">
      <c r="K9" s="54" t="s">
        <v>9</v>
      </c>
      <c r="L9" s="50"/>
      <c r="M9" s="48" t="str">
        <f t="shared" si="0"/>
        <v>NO</v>
      </c>
      <c r="N9" s="44">
        <f>IF(L9=0,0,L9*100/(N2))</f>
        <v>0</v>
      </c>
      <c r="O9" s="45">
        <f>IF(Tabla1[[#This Row],[PORCENTAJE]]&lt;5,0,IF(Tabla1[[#This Row],[PORCENTAJE]]&lt;10,1,P2))</f>
        <v>0</v>
      </c>
      <c r="P9" s="46">
        <f>IF(M9="NO",0,IF(Tabla1[[#This Row],[VOTOS]]&lt;=0,0,ROUND(Tabla1[[#This Row],[DELEGADOS]],1)))</f>
        <v>0</v>
      </c>
      <c r="Q9" s="47">
        <f>IF(Tabla1[[#This Row],[DELEGADOS]]="NO",0,_xlfn.RANK.EQ(Tabla1[[#This Row],[VOTOS]],Tabla1[VOTOS],0))</f>
        <v>0</v>
      </c>
    </row>
    <row r="10" spans="6:17" ht="22.5">
      <c r="K10" s="55" t="s">
        <v>4</v>
      </c>
      <c r="L10" s="50"/>
      <c r="M10" s="43" t="str">
        <f t="shared" si="0"/>
        <v>NO</v>
      </c>
      <c r="N10" s="44">
        <f>IF(L10=0,0,L10*100/(N2))</f>
        <v>0</v>
      </c>
      <c r="O10" s="45">
        <f>IF(Tabla1[[#This Row],[PORCENTAJE]]&lt;5,0,IF(Tabla1[[#This Row],[PORCENTAJE]]&lt;10,1,P2))</f>
        <v>0</v>
      </c>
      <c r="P10" s="46">
        <f>IF(M10="NO",0,IF(Tabla1[[#This Row],[VOTOS]]&lt;=0,0,ROUND(Tabla1[[#This Row],[DELEGADOS]],1)))</f>
        <v>0</v>
      </c>
      <c r="Q10" s="49">
        <f>IF(Tabla1[[#This Row],[DELEGADOS]]="NO",0,_xlfn.RANK.EQ(Tabla1[[#This Row],[VOTOS]],Tabla1[VOTOS],0))</f>
        <v>0</v>
      </c>
    </row>
    <row r="11" spans="6:17" ht="22.5">
      <c r="K11" s="33"/>
      <c r="L11" s="34"/>
      <c r="M11" s="35"/>
      <c r="N11" s="36"/>
      <c r="O11" s="36"/>
      <c r="P11" s="37">
        <f>SUM(Tabla1[[Nº DELEGADOS ]])</f>
        <v>0</v>
      </c>
      <c r="Q11" s="38"/>
    </row>
    <row r="12" spans="6:17">
      <c r="F12" s="2"/>
      <c r="K12" s="4"/>
      <c r="L12" s="4"/>
      <c r="M12" s="4"/>
    </row>
    <row r="13" spans="6:17" ht="20.25">
      <c r="K13" s="25" t="s">
        <v>12</v>
      </c>
      <c r="L13" s="22">
        <f>IF(L2=0,L15/12,L15/L2)</f>
        <v>0</v>
      </c>
      <c r="M13" s="5"/>
    </row>
    <row r="14" spans="6:17" ht="18">
      <c r="K14" s="25" t="s">
        <v>20</v>
      </c>
      <c r="L14" s="24">
        <f>K2+M2</f>
        <v>0</v>
      </c>
      <c r="M14" s="5"/>
    </row>
    <row r="15" spans="6:17" ht="18">
      <c r="K15" s="25" t="s">
        <v>21</v>
      </c>
      <c r="L15" s="23">
        <f>M2</f>
        <v>0</v>
      </c>
      <c r="M15" s="5"/>
    </row>
    <row r="17" spans="1:16" ht="18.75">
      <c r="M17" s="19" t="s">
        <v>13</v>
      </c>
      <c r="N17" s="20" t="s">
        <v>14</v>
      </c>
      <c r="O17" s="26"/>
      <c r="P17" s="29"/>
    </row>
    <row r="18" spans="1:16" ht="18.75">
      <c r="A18" s="1"/>
      <c r="K18" s="11" t="s">
        <v>3</v>
      </c>
      <c r="L18" s="12">
        <f>IF(L5=0,0,L5*L2/(L15))</f>
        <v>0</v>
      </c>
      <c r="M18" s="13">
        <f t="shared" ref="M18:M23" si="1">IF(N5&gt;=5,L5,0)</f>
        <v>0</v>
      </c>
      <c r="N18" s="14" t="str">
        <f>IF(M18=0,"FUERA","OK")</f>
        <v>FUERA</v>
      </c>
      <c r="O18" s="27"/>
      <c r="P18" s="29"/>
    </row>
    <row r="19" spans="1:16" ht="18.75">
      <c r="K19" s="15" t="s">
        <v>0</v>
      </c>
      <c r="L19" s="16">
        <f>IF(L6=0,0,L6*L2/L15)</f>
        <v>0</v>
      </c>
      <c r="M19" s="17">
        <f t="shared" si="1"/>
        <v>0</v>
      </c>
      <c r="N19" s="18" t="str">
        <f>IF(M19=0,"FUERA","OK")</f>
        <v>FUERA</v>
      </c>
      <c r="O19" s="26"/>
      <c r="P19" s="29"/>
    </row>
    <row r="20" spans="1:16" ht="18.75">
      <c r="K20" s="11" t="s">
        <v>1</v>
      </c>
      <c r="L20" s="12">
        <f>IF(L7=0,0,L7*L2/L15)</f>
        <v>0</v>
      </c>
      <c r="M20" s="13">
        <f t="shared" si="1"/>
        <v>0</v>
      </c>
      <c r="N20" s="14" t="str">
        <f t="shared" ref="N20:N23" si="2">IF(M20=0,"FUERA","OK")</f>
        <v>FUERA</v>
      </c>
      <c r="O20" s="27"/>
      <c r="P20" s="29"/>
    </row>
    <row r="21" spans="1:16" ht="18.75">
      <c r="K21" s="15" t="s">
        <v>2</v>
      </c>
      <c r="L21" s="16">
        <f>IF(L8=0,0,L8*L2/(L15))</f>
        <v>0</v>
      </c>
      <c r="M21" s="17">
        <f t="shared" si="1"/>
        <v>0</v>
      </c>
      <c r="N21" s="18" t="str">
        <f t="shared" si="2"/>
        <v>FUERA</v>
      </c>
      <c r="O21" s="30"/>
      <c r="P21" s="29"/>
    </row>
    <row r="22" spans="1:16" ht="18.75">
      <c r="K22" s="11" t="s">
        <v>9</v>
      </c>
      <c r="L22" s="12">
        <f>IF(L9=0,0,L9*L2/L15)</f>
        <v>0</v>
      </c>
      <c r="M22" s="13">
        <f t="shared" si="1"/>
        <v>0</v>
      </c>
      <c r="N22" s="14" t="str">
        <f t="shared" si="2"/>
        <v>FUERA</v>
      </c>
      <c r="O22" s="32"/>
      <c r="P22" s="29"/>
    </row>
    <row r="23" spans="1:16" ht="18.75">
      <c r="K23" s="15" t="s">
        <v>4</v>
      </c>
      <c r="L23" s="16">
        <f>IF(L10=0,0,L10*L2/L15)</f>
        <v>0</v>
      </c>
      <c r="M23" s="17">
        <f t="shared" si="1"/>
        <v>0</v>
      </c>
      <c r="N23" s="18" t="str">
        <f t="shared" si="2"/>
        <v>FUERA</v>
      </c>
      <c r="O23" s="31"/>
      <c r="P23" s="29"/>
    </row>
    <row r="24" spans="1:16" ht="21">
      <c r="O24" s="28"/>
    </row>
    <row r="25" spans="1:16" ht="21">
      <c r="O25" s="3"/>
    </row>
    <row r="28" spans="1:16">
      <c r="K28" t="s">
        <v>22</v>
      </c>
    </row>
    <row r="34" spans="4:4">
      <c r="D34" s="21"/>
    </row>
  </sheetData>
  <sheetProtection algorithmName="SHA-512" hashValue="jGETKFZjA/iroIVmyv1MOuwO7xhrmPKQY/ehX78yZjDcSsM+FK+9rZTzH4X1UxLjGyagdBdcH1ymuAGb0nVU+g==" saltValue="/lyrzMF2AYOZgnjR9/niLg==" spinCount="100000" sheet="1" objects="1" scenario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552450</xdr:colOff>
                <xdr:row>32</xdr:row>
                <xdr:rowOff>57150</xdr:rowOff>
              </from>
              <to>
                <xdr:col>7</xdr:col>
                <xdr:colOff>1409700</xdr:colOff>
                <xdr:row>45</xdr:row>
                <xdr:rowOff>104775</xdr:rowOff>
              </to>
            </anchor>
          </objectPr>
        </oleObject>
      </mc:Choice>
      <mc:Fallback>
        <oleObject progId="Word.Document.12" shapeId="1025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Escrutinio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</dc:creator>
  <cp:lastModifiedBy>Raul Perez</cp:lastModifiedBy>
  <dcterms:created xsi:type="dcterms:W3CDTF">2017-04-01T19:47:43Z</dcterms:created>
  <dcterms:modified xsi:type="dcterms:W3CDTF">2025-05-30T16:51:54Z</dcterms:modified>
</cp:coreProperties>
</file>